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20" windowWidth="20730" windowHeight="11760"/>
  </bookViews>
  <sheets>
    <sheet name="Crate" sheetId="1" r:id="rId1"/>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 i="1" l="1"/>
  <c r="E35" i="1"/>
  <c r="G35" i="1"/>
  <c r="G34" i="1"/>
  <c r="C33" i="1"/>
  <c r="C38" i="1"/>
  <c r="D32" i="1"/>
  <c r="G16" i="1"/>
  <c r="G11" i="1"/>
  <c r="G32" i="1" l="1"/>
  <c r="E32" i="1"/>
  <c r="F32" i="1" l="1"/>
  <c r="C25" i="1"/>
  <c r="D35" i="1" l="1"/>
  <c r="J35" i="1" s="1"/>
  <c r="F34" i="1"/>
  <c r="E34" i="1"/>
  <c r="J34" i="1"/>
  <c r="F33" i="1"/>
  <c r="E33" i="1"/>
  <c r="D33" i="1"/>
  <c r="G33" i="1" s="1"/>
  <c r="B21" i="1"/>
  <c r="B28" i="1"/>
  <c r="G25" i="1"/>
  <c r="H21" i="1"/>
  <c r="J38" i="1"/>
  <c r="J32" i="1"/>
  <c r="J33" i="1" l="1"/>
  <c r="G36" i="1"/>
  <c r="G37" i="1" l="1"/>
  <c r="J37" i="1" s="1"/>
  <c r="J36" i="1"/>
  <c r="J39" i="1" l="1"/>
</calcChain>
</file>

<file path=xl/comments1.xml><?xml version="1.0" encoding="utf-8"?>
<comments xmlns="http://schemas.openxmlformats.org/spreadsheetml/2006/main">
  <authors>
    <author>Author</author>
  </authors>
  <commentList>
    <comment ref="B34" authorId="0">
      <text>
        <r>
          <rPr>
            <b/>
            <sz val="9"/>
            <color indexed="81"/>
            <rFont val="Tahoma"/>
            <family val="2"/>
          </rPr>
          <t>Rows may be added depending upon additional lifts, if any.</t>
        </r>
        <r>
          <rPr>
            <sz val="9"/>
            <color indexed="81"/>
            <rFont val="Tahoma"/>
            <family val="2"/>
          </rPr>
          <t xml:space="preserve">
</t>
        </r>
      </text>
    </comment>
    <comment ref="B37" authorId="0">
      <text>
        <r>
          <rPr>
            <b/>
            <sz val="9"/>
            <color indexed="81"/>
            <rFont val="Tahoma"/>
            <family val="2"/>
          </rPr>
          <t>Item and its rates may be changed depending upon the transport means and Distance.</t>
        </r>
        <r>
          <rPr>
            <sz val="9"/>
            <color indexed="81"/>
            <rFont val="Tahoma"/>
            <family val="2"/>
          </rPr>
          <t xml:space="preserve">
</t>
        </r>
      </text>
    </comment>
    <comment ref="B38" authorId="0">
      <text>
        <r>
          <rPr>
            <b/>
            <sz val="9"/>
            <color indexed="81"/>
            <rFont val="Tahoma"/>
            <family val="2"/>
          </rPr>
          <t>Rates may be changed depending upon the crate sizes.</t>
        </r>
      </text>
    </comment>
    <comment ref="I38" authorId="0">
      <text>
        <r>
          <rPr>
            <b/>
            <sz val="9"/>
            <color indexed="81"/>
            <rFont val="Tahoma"/>
            <family val="2"/>
          </rPr>
          <t>LMR Rate</t>
        </r>
        <r>
          <rPr>
            <sz val="9"/>
            <color indexed="81"/>
            <rFont val="Tahoma"/>
            <family val="2"/>
          </rPr>
          <t xml:space="preserve">
</t>
        </r>
      </text>
    </comment>
  </commentList>
</comments>
</file>

<file path=xl/sharedStrings.xml><?xml version="1.0" encoding="utf-8"?>
<sst xmlns="http://schemas.openxmlformats.org/spreadsheetml/2006/main" count="41" uniqueCount="35">
  <si>
    <t>S.No</t>
  </si>
  <si>
    <t>Particulars of typical section</t>
  </si>
  <si>
    <t>Length    (m)</t>
  </si>
  <si>
    <t>Width                   (m)</t>
  </si>
  <si>
    <t>Height/ Depth     (m)</t>
  </si>
  <si>
    <t>Qty.</t>
  </si>
  <si>
    <t>Unit</t>
  </si>
  <si>
    <t>Rate as per SOR 2022 (Rs./unit)</t>
  </si>
  <si>
    <t>Amount (Rs.)</t>
  </si>
  <si>
    <t>Length
(m)</t>
  </si>
  <si>
    <t xml:space="preserve">Hand-packing stones in wire-crates; excluding cost of crates and stones-Complete Job                                                                                                   </t>
  </si>
  <si>
    <t>No.</t>
  </si>
  <si>
    <t>Width      (m)</t>
  </si>
  <si>
    <t>Extra for every additional lift of 1.5 m or part there of beyond 1.5 m height for hand-packing of stones in wire-crates</t>
  </si>
  <si>
    <t xml:space="preserve">Dumping stone excluding cost of stones in Horizontal on level-Behind Revetment                                                                           </t>
  </si>
  <si>
    <t>Supply of stones                                                      Qty.vide Item no. 2+4</t>
  </si>
  <si>
    <t>Carriage of Nallah stones at an Avg. distance 20 Km. by MT                                                                             Qty.vide Item no. 5</t>
  </si>
  <si>
    <t>Supply and placing of Knitted Wire crates (6x1.2x1.2) including transportation to the site of work including B.A wire</t>
  </si>
  <si>
    <t>Total</t>
  </si>
  <si>
    <t xml:space="preserve"> Items</t>
  </si>
  <si>
    <r>
      <t>Earth work in bulk excavation by mechanical means (hydraulic excavator) over areas (exceeding 30 cm in depth, 1.5 m in width as well as 10 m</t>
    </r>
    <r>
      <rPr>
        <vertAlign val="superscript"/>
        <sz val="12"/>
        <rFont val="Times New Roman"/>
        <family val="1"/>
      </rPr>
      <t>2</t>
    </r>
    <r>
      <rPr>
        <sz val="12"/>
        <rFont val="Times New Roman"/>
        <family val="1"/>
      </rPr>
      <t xml:space="preserve"> on plan including  disposal of excavated earth lead upto 50m and lift upto 1.5 m,  as directed by Engineer-in-Charge. All kinds of soil :                                         </t>
    </r>
  </si>
  <si>
    <t>Height/ Depth (m)</t>
  </si>
  <si>
    <t>N.S.L</t>
  </si>
  <si>
    <t>Figure:- Crate Revetment</t>
  </si>
  <si>
    <r>
      <t>m</t>
    </r>
    <r>
      <rPr>
        <vertAlign val="superscript"/>
        <sz val="12"/>
        <rFont val="Times New Roman"/>
        <family val="1"/>
      </rPr>
      <t>3</t>
    </r>
  </si>
  <si>
    <t>Taking</t>
  </si>
  <si>
    <t xml:space="preserve">Depth of excavation </t>
  </si>
  <si>
    <t>Additional lift above 1.5 m of NSL</t>
  </si>
  <si>
    <t>Typical Estimate for Crate Revetment of Length 18 m</t>
  </si>
  <si>
    <t>No. of crates in cross-section</t>
  </si>
  <si>
    <t>Length of crate revetment</t>
  </si>
  <si>
    <t>Size of crates</t>
  </si>
  <si>
    <t>Top width of excavation</t>
  </si>
  <si>
    <t>Bottom width of excavation</t>
  </si>
  <si>
    <r>
      <rPr>
        <b/>
        <u/>
        <sz val="12"/>
        <color indexed="8"/>
        <rFont val="Times New Roman"/>
        <family val="1"/>
      </rPr>
      <t>Note:</t>
    </r>
    <r>
      <rPr>
        <b/>
        <sz val="12"/>
        <color indexed="8"/>
        <rFont val="Times New Roman"/>
        <family val="1"/>
      </rPr>
      <t xml:space="preserve"> </t>
    </r>
    <r>
      <rPr>
        <sz val="12"/>
        <color indexed="8"/>
        <rFont val="Times New Roman"/>
        <family val="1"/>
      </rPr>
      <t>This is an Estimate template and may be modified by the Engineer in charge by taking into account the actual site conditions and requirements. Rates mentioned are for the particular items above and shall be changed as per the modified items.Values are to be entered only in yellow boxes and the ones already entered are only for reference. Refer comments against items for additional information.</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</si>
</sst>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2"/>
      <color theme="1"/>
      <name val="Times New Roman"/>
      <family val="1"/>
    </font>
    <font>
      <sz val="12"/>
      <name val="Times New Roman"/>
      <family val="1"/>
    </font>
    <font>
      <sz val="12"/>
      <color indexed="8"/>
      <name val="Times New Roman"/>
      <family val="1"/>
    </font>
    <font>
      <b/>
      <u/>
      <sz val="12"/>
      <color indexed="8"/>
      <name val="Times New Roman"/>
      <family val="1"/>
    </font>
    <font>
      <b/>
      <sz val="12"/>
      <color indexed="8"/>
      <name val="Times New Roman"/>
      <family val="1"/>
    </font>
    <font>
      <b/>
      <sz val="9"/>
      <color indexed="81"/>
      <name val="Tahoma"/>
      <family val="2"/>
    </font>
    <font>
      <sz val="9"/>
      <color indexed="81"/>
      <name val="Tahoma"/>
      <family val="2"/>
    </font>
    <font>
      <vertAlign val="superscript"/>
      <sz val="12"/>
      <name val="Times New Roman"/>
      <family val="1"/>
    </font>
    <font>
      <b/>
      <sz val="12"/>
      <name val="Times New Roman"/>
      <family val="1"/>
    </font>
    <font>
      <sz val="12"/>
      <color theme="1"/>
      <name val="Times New Roman"/>
      <family val="1"/>
    </font>
    <font>
      <b/>
      <sz val="12"/>
      <color rgb="FFFF0000"/>
      <name val="Times New Roman"/>
      <family val="1"/>
    </font>
    <font>
      <b/>
      <sz val="20"/>
      <name val="Times New Roman"/>
      <family val="1"/>
    </font>
  </fonts>
  <fills count="9">
    <fill>
      <patternFill patternType="none"/>
    </fill>
    <fill>
      <patternFill patternType="gray125"/>
    </fill>
    <fill>
      <patternFill patternType="solid">
        <fgColor theme="6" tint="0.59999389629810485"/>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49">
    <xf numFmtId="0" fontId="0" fillId="0" borderId="0" xfId="0"/>
    <xf numFmtId="0" fontId="10" fillId="0" borderId="0" xfId="0" applyFont="1"/>
    <xf numFmtId="0" fontId="10" fillId="0" borderId="1" xfId="0" applyFont="1" applyBorder="1" applyAlignment="1">
      <alignment horizontal="center" vertical="center"/>
    </xf>
    <xf numFmtId="0" fontId="11" fillId="0" borderId="0" xfId="0" applyFont="1" applyAlignment="1">
      <alignment horizontal="right" vertical="center" indent="10"/>
    </xf>
    <xf numFmtId="0" fontId="11" fillId="0" borderId="0" xfId="0" applyFont="1" applyAlignment="1">
      <alignment horizontal="center" vertical="center"/>
    </xf>
    <xf numFmtId="0" fontId="11" fillId="0" borderId="0" xfId="0" applyFont="1" applyAlignment="1">
      <alignment horizontal="left" vertical="top"/>
    </xf>
    <xf numFmtId="0" fontId="11" fillId="0" borderId="0" xfId="0" applyFont="1" applyAlignment="1">
      <alignment horizontal="left" vertical="center" indent="22"/>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xf>
    <xf numFmtId="2" fontId="9" fillId="0" borderId="1" xfId="0" applyNumberFormat="1" applyFont="1" applyBorder="1" applyAlignment="1">
      <alignment horizontal="center" vertical="center"/>
    </xf>
    <xf numFmtId="9" fontId="1" fillId="6" borderId="1" xfId="0" applyNumberFormat="1" applyFont="1" applyFill="1" applyBorder="1" applyAlignment="1">
      <alignment horizontal="center" vertical="center" wrapText="1"/>
    </xf>
    <xf numFmtId="0" fontId="10" fillId="0" borderId="0" xfId="0" applyFont="1" applyAlignment="1">
      <alignment horizontal="left" vertical="top"/>
    </xf>
    <xf numFmtId="0" fontId="1" fillId="0" borderId="1" xfId="0" applyFont="1" applyBorder="1" applyAlignment="1">
      <alignment vertical="center" wrapText="1"/>
    </xf>
    <xf numFmtId="1" fontId="1" fillId="0" borderId="1" xfId="0" applyNumberFormat="1" applyFont="1" applyBorder="1" applyAlignment="1">
      <alignment horizontal="center" vertical="center"/>
    </xf>
    <xf numFmtId="0" fontId="11" fillId="0" borderId="0" xfId="0" applyFont="1"/>
    <xf numFmtId="0" fontId="10" fillId="0" borderId="1" xfId="0" applyFont="1" applyBorder="1" applyAlignment="1">
      <alignment horizontal="center" vertical="center" wrapText="1"/>
    </xf>
    <xf numFmtId="1" fontId="9" fillId="0" borderId="1" xfId="0" applyNumberFormat="1" applyFont="1" applyBorder="1" applyAlignment="1">
      <alignment horizontal="center" vertical="center"/>
    </xf>
    <xf numFmtId="0" fontId="9" fillId="0" borderId="1" xfId="0" applyFont="1" applyBorder="1"/>
    <xf numFmtId="0" fontId="9" fillId="8" borderId="2" xfId="0" applyFont="1" applyFill="1" applyBorder="1" applyAlignment="1">
      <alignment horizontal="center" vertical="center"/>
    </xf>
    <xf numFmtId="0" fontId="9" fillId="8" borderId="1" xfId="0" applyFont="1" applyFill="1" applyBorder="1" applyAlignment="1">
      <alignment horizontal="center" vertical="center"/>
    </xf>
    <xf numFmtId="2" fontId="9" fillId="8" borderId="1" xfId="0" applyNumberFormat="1" applyFont="1" applyFill="1" applyBorder="1" applyAlignment="1">
      <alignment horizontal="center" vertical="center" wrapText="1"/>
    </xf>
    <xf numFmtId="9" fontId="1" fillId="8" borderId="1" xfId="0" applyNumberFormat="1"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1" xfId="0" applyFont="1" applyFill="1" applyBorder="1" applyAlignment="1">
      <alignment horizontal="center" vertical="center" wrapText="1"/>
    </xf>
    <xf numFmtId="2" fontId="2" fillId="6" borderId="1" xfId="0" applyNumberFormat="1" applyFont="1" applyFill="1" applyBorder="1" applyAlignment="1">
      <alignment horizontal="center" vertical="center"/>
    </xf>
    <xf numFmtId="0" fontId="10" fillId="0" borderId="0" xfId="0" applyFont="1" applyBorder="1"/>
    <xf numFmtId="0" fontId="10" fillId="0" borderId="1" xfId="0" applyFont="1" applyBorder="1"/>
    <xf numFmtId="0" fontId="10" fillId="0" borderId="1" xfId="0" applyFont="1" applyBorder="1" applyAlignment="1">
      <alignment horizontal="center"/>
    </xf>
    <xf numFmtId="0" fontId="1" fillId="3" borderId="1" xfId="0" applyFont="1" applyFill="1" applyBorder="1" applyAlignment="1">
      <alignment horizontal="center" vertical="top" wrapText="1"/>
    </xf>
    <xf numFmtId="0" fontId="1" fillId="0" borderId="0" xfId="0" applyFont="1" applyFill="1" applyBorder="1" applyAlignment="1">
      <alignment horizontal="center" vertical="top" wrapText="1"/>
    </xf>
    <xf numFmtId="0" fontId="10" fillId="0" borderId="0" xfId="0" applyFont="1" applyFill="1" applyBorder="1"/>
    <xf numFmtId="0" fontId="10"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1" fontId="2" fillId="6" borderId="1" xfId="0" applyNumberFormat="1" applyFont="1" applyFill="1" applyBorder="1" applyAlignment="1">
      <alignment horizontal="center" vertical="center" wrapText="1"/>
    </xf>
    <xf numFmtId="0" fontId="1" fillId="3" borderId="1" xfId="0" applyFont="1" applyFill="1" applyBorder="1" applyAlignment="1">
      <alignment horizontal="center" vertical="top"/>
    </xf>
    <xf numFmtId="0" fontId="2" fillId="0" borderId="1" xfId="0" applyFont="1" applyBorder="1" applyAlignment="1">
      <alignment vertical="top" wrapText="1"/>
    </xf>
    <xf numFmtId="0" fontId="2" fillId="0" borderId="1" xfId="0" applyFont="1" applyBorder="1" applyAlignment="1">
      <alignment horizontal="left" vertical="top" wrapText="1"/>
    </xf>
    <xf numFmtId="1" fontId="1" fillId="4" borderId="1" xfId="0" applyNumberFormat="1" applyFont="1" applyFill="1" applyBorder="1" applyAlignment="1">
      <alignment horizontal="center" vertical="center"/>
    </xf>
    <xf numFmtId="0" fontId="9" fillId="0" borderId="1" xfId="0" applyFont="1" applyBorder="1" applyAlignment="1">
      <alignment horizontal="right" vertical="center"/>
    </xf>
    <xf numFmtId="0" fontId="9" fillId="7" borderId="0" xfId="0" applyFont="1" applyFill="1" applyAlignment="1">
      <alignment horizontal="center" vertical="center"/>
    </xf>
    <xf numFmtId="0" fontId="2" fillId="0" borderId="1" xfId="0" applyFont="1" applyBorder="1" applyAlignment="1">
      <alignment horizontal="center"/>
    </xf>
    <xf numFmtId="0" fontId="9" fillId="4" borderId="1" xfId="0" applyFont="1" applyFill="1" applyBorder="1" applyAlignment="1">
      <alignment horizontal="right" vertical="center"/>
    </xf>
    <xf numFmtId="0" fontId="10" fillId="0" borderId="0" xfId="0" applyFont="1" applyAlignment="1">
      <alignment horizontal="center"/>
    </xf>
    <xf numFmtId="0" fontId="3" fillId="0" borderId="0" xfId="0" applyFont="1" applyAlignment="1">
      <alignment horizontal="left" vertical="top" wrapText="1"/>
    </xf>
    <xf numFmtId="0" fontId="12" fillId="2"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xf numFmtId="0" fontId="11" fillId="5"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2000250</xdr:colOff>
      <xdr:row>21</xdr:row>
      <xdr:rowOff>123825</xdr:rowOff>
    </xdr:from>
    <xdr:to>
      <xdr:col>2</xdr:col>
      <xdr:colOff>114968</xdr:colOff>
      <xdr:row>26</xdr:row>
      <xdr:rowOff>56627</xdr:rowOff>
    </xdr:to>
    <xdr:sp macro="" textlink="">
      <xdr:nvSpPr>
        <xdr:cNvPr id="34" name="Rectangle 33">
          <a:extLst>
            <a:ext uri="{FF2B5EF4-FFF2-40B4-BE49-F238E27FC236}">
              <a16:creationId xmlns="" xmlns:a16="http://schemas.microsoft.com/office/drawing/2014/main" id="{00000000-0008-0000-0000-000022000000}"/>
            </a:ext>
          </a:extLst>
        </xdr:cNvPr>
        <xdr:cNvSpPr/>
      </xdr:nvSpPr>
      <xdr:spPr bwMode="auto">
        <a:xfrm>
          <a:off x="2609850" y="4257675"/>
          <a:ext cx="1105568" cy="885302"/>
        </a:xfrm>
        <a:prstGeom prst="rect">
          <a:avLst/>
        </a:prstGeom>
        <a:pattFill prst="openDmnd">
          <a:fgClr>
            <a:schemeClr val="tx1"/>
          </a:fgClr>
          <a:bgClr>
            <a:schemeClr val="bg1"/>
          </a:bgClr>
        </a:patt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xdr:col>
      <xdr:colOff>876300</xdr:colOff>
      <xdr:row>26</xdr:row>
      <xdr:rowOff>104776</xdr:rowOff>
    </xdr:from>
    <xdr:to>
      <xdr:col>2</xdr:col>
      <xdr:colOff>142875</xdr:colOff>
      <xdr:row>26</xdr:row>
      <xdr:rowOff>104776</xdr:rowOff>
    </xdr:to>
    <xdr:cxnSp macro="">
      <xdr:nvCxnSpPr>
        <xdr:cNvPr id="18" name="Straight Arrow Connector 17">
          <a:extLst>
            <a:ext uri="{FF2B5EF4-FFF2-40B4-BE49-F238E27FC236}">
              <a16:creationId xmlns="" xmlns:a16="http://schemas.microsoft.com/office/drawing/2014/main" id="{00000000-0008-0000-0000-000012000000}"/>
            </a:ext>
          </a:extLst>
        </xdr:cNvPr>
        <xdr:cNvCxnSpPr/>
      </xdr:nvCxnSpPr>
      <xdr:spPr>
        <a:xfrm>
          <a:off x="1485900" y="5448301"/>
          <a:ext cx="225742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9525</xdr:colOff>
      <xdr:row>9</xdr:row>
      <xdr:rowOff>0</xdr:rowOff>
    </xdr:from>
    <xdr:to>
      <xdr:col>8</xdr:col>
      <xdr:colOff>321048</xdr:colOff>
      <xdr:row>26</xdr:row>
      <xdr:rowOff>79004</xdr:rowOff>
    </xdr:to>
    <xdr:grpSp>
      <xdr:nvGrpSpPr>
        <xdr:cNvPr id="17" name="Group 16">
          <a:extLst>
            <a:ext uri="{FF2B5EF4-FFF2-40B4-BE49-F238E27FC236}">
              <a16:creationId xmlns="" xmlns:a16="http://schemas.microsoft.com/office/drawing/2014/main" id="{00000000-0008-0000-0000-000011000000}"/>
            </a:ext>
          </a:extLst>
        </xdr:cNvPr>
        <xdr:cNvGrpSpPr/>
      </xdr:nvGrpSpPr>
      <xdr:grpSpPr>
        <a:xfrm>
          <a:off x="619125" y="2324100"/>
          <a:ext cx="7283823" cy="3479429"/>
          <a:chOff x="829235" y="930085"/>
          <a:chExt cx="7283823" cy="3384179"/>
        </a:xfrm>
      </xdr:grpSpPr>
      <xdr:sp macro="" textlink="">
        <xdr:nvSpPr>
          <xdr:cNvPr id="19" name="Rectangle 18">
            <a:extLst>
              <a:ext uri="{FF2B5EF4-FFF2-40B4-BE49-F238E27FC236}">
                <a16:creationId xmlns="" xmlns:a16="http://schemas.microsoft.com/office/drawing/2014/main" id="{00000000-0008-0000-0000-000013000000}"/>
              </a:ext>
            </a:extLst>
          </xdr:cNvPr>
          <xdr:cNvSpPr/>
        </xdr:nvSpPr>
        <xdr:spPr bwMode="auto">
          <a:xfrm>
            <a:off x="3943575" y="2787114"/>
            <a:ext cx="1105568" cy="903095"/>
          </a:xfrm>
          <a:prstGeom prst="rect">
            <a:avLst/>
          </a:prstGeom>
          <a:pattFill prst="openDmnd">
            <a:fgClr>
              <a:schemeClr val="tx1"/>
            </a:fgClr>
            <a:bgClr>
              <a:schemeClr val="bg1"/>
            </a:bgClr>
          </a:patt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0" name="Rectangle 19">
            <a:extLst>
              <a:ext uri="{FF2B5EF4-FFF2-40B4-BE49-F238E27FC236}">
                <a16:creationId xmlns="" xmlns:a16="http://schemas.microsoft.com/office/drawing/2014/main" id="{00000000-0008-0000-0000-000014000000}"/>
              </a:ext>
            </a:extLst>
          </xdr:cNvPr>
          <xdr:cNvSpPr/>
        </xdr:nvSpPr>
        <xdr:spPr bwMode="auto">
          <a:xfrm>
            <a:off x="5079409" y="2788712"/>
            <a:ext cx="1096037" cy="903095"/>
          </a:xfrm>
          <a:prstGeom prst="rect">
            <a:avLst/>
          </a:prstGeom>
          <a:pattFill prst="openDmnd">
            <a:fgClr>
              <a:schemeClr val="tx1"/>
            </a:fgClr>
            <a:bgClr>
              <a:schemeClr val="bg1"/>
            </a:bgClr>
          </a:patt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1" name="Rectangle 20">
            <a:extLst>
              <a:ext uri="{FF2B5EF4-FFF2-40B4-BE49-F238E27FC236}">
                <a16:creationId xmlns="" xmlns:a16="http://schemas.microsoft.com/office/drawing/2014/main" id="{00000000-0008-0000-0000-000015000000}"/>
              </a:ext>
            </a:extLst>
          </xdr:cNvPr>
          <xdr:cNvSpPr/>
        </xdr:nvSpPr>
        <xdr:spPr bwMode="auto">
          <a:xfrm>
            <a:off x="6194508" y="2790265"/>
            <a:ext cx="1096037" cy="891935"/>
          </a:xfrm>
          <a:prstGeom prst="rect">
            <a:avLst/>
          </a:prstGeom>
          <a:pattFill prst="openDmnd">
            <a:fgClr>
              <a:schemeClr val="tx1"/>
            </a:fgClr>
            <a:bgClr>
              <a:schemeClr val="bg1"/>
            </a:bgClr>
          </a:patt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2" name="Rectangle 21">
            <a:extLst>
              <a:ext uri="{FF2B5EF4-FFF2-40B4-BE49-F238E27FC236}">
                <a16:creationId xmlns="" xmlns:a16="http://schemas.microsoft.com/office/drawing/2014/main" id="{00000000-0008-0000-0000-000016000000}"/>
              </a:ext>
            </a:extLst>
          </xdr:cNvPr>
          <xdr:cNvSpPr/>
        </xdr:nvSpPr>
        <xdr:spPr bwMode="auto">
          <a:xfrm>
            <a:off x="1724585" y="3384177"/>
            <a:ext cx="1096037" cy="916081"/>
          </a:xfrm>
          <a:prstGeom prst="rect">
            <a:avLst/>
          </a:prstGeom>
          <a:pattFill prst="openDmnd">
            <a:fgClr>
              <a:schemeClr val="tx1"/>
            </a:fgClr>
            <a:bgClr>
              <a:schemeClr val="bg1"/>
            </a:bgClr>
          </a:patt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xnSp macro="">
        <xdr:nvCxnSpPr>
          <xdr:cNvPr id="23" name="Straight Connector 22">
            <a:extLst>
              <a:ext uri="{FF2B5EF4-FFF2-40B4-BE49-F238E27FC236}">
                <a16:creationId xmlns="" xmlns:a16="http://schemas.microsoft.com/office/drawing/2014/main" id="{00000000-0008-0000-0000-000017000000}"/>
              </a:ext>
            </a:extLst>
          </xdr:cNvPr>
          <xdr:cNvCxnSpPr/>
        </xdr:nvCxnSpPr>
        <xdr:spPr bwMode="auto">
          <a:xfrm flipV="1">
            <a:off x="3955677" y="2543732"/>
            <a:ext cx="4157381" cy="112058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4" name="Straight Connector 23">
            <a:extLst>
              <a:ext uri="{FF2B5EF4-FFF2-40B4-BE49-F238E27FC236}">
                <a16:creationId xmlns="" xmlns:a16="http://schemas.microsoft.com/office/drawing/2014/main" id="{00000000-0008-0000-0000-000018000000}"/>
              </a:ext>
            </a:extLst>
          </xdr:cNvPr>
          <xdr:cNvCxnSpPr/>
        </xdr:nvCxnSpPr>
        <xdr:spPr>
          <a:xfrm flipV="1">
            <a:off x="829235" y="3675529"/>
            <a:ext cx="3092824" cy="11206"/>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xnSp macro="">
        <xdr:nvCxnSpPr>
          <xdr:cNvPr id="25" name="Straight Arrow Connector 24">
            <a:extLst>
              <a:ext uri="{FF2B5EF4-FFF2-40B4-BE49-F238E27FC236}">
                <a16:creationId xmlns="" xmlns:a16="http://schemas.microsoft.com/office/drawing/2014/main" id="{00000000-0008-0000-0000-000019000000}"/>
              </a:ext>
            </a:extLst>
          </xdr:cNvPr>
          <xdr:cNvCxnSpPr/>
        </xdr:nvCxnSpPr>
        <xdr:spPr>
          <a:xfrm>
            <a:off x="6140826" y="3753970"/>
            <a:ext cx="1165412"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xnSp macro="">
        <xdr:nvCxnSpPr>
          <xdr:cNvPr id="26" name="Straight Arrow Connector 25">
            <a:extLst>
              <a:ext uri="{FF2B5EF4-FFF2-40B4-BE49-F238E27FC236}">
                <a16:creationId xmlns="" xmlns:a16="http://schemas.microsoft.com/office/drawing/2014/main" id="{00000000-0008-0000-0000-00001A000000}"/>
              </a:ext>
            </a:extLst>
          </xdr:cNvPr>
          <xdr:cNvCxnSpPr/>
        </xdr:nvCxnSpPr>
        <xdr:spPr>
          <a:xfrm flipH="1">
            <a:off x="7362262" y="2779059"/>
            <a:ext cx="3" cy="918877"/>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xnSp macro="">
        <xdr:nvCxnSpPr>
          <xdr:cNvPr id="27" name="Straight Arrow Connector 26">
            <a:extLst>
              <a:ext uri="{FF2B5EF4-FFF2-40B4-BE49-F238E27FC236}">
                <a16:creationId xmlns="" xmlns:a16="http://schemas.microsoft.com/office/drawing/2014/main" id="{00000000-0008-0000-0000-00001B000000}"/>
              </a:ext>
            </a:extLst>
          </xdr:cNvPr>
          <xdr:cNvCxnSpPr/>
        </xdr:nvCxnSpPr>
        <xdr:spPr>
          <a:xfrm flipH="1">
            <a:off x="4000500" y="3675529"/>
            <a:ext cx="11209" cy="63873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xnSp macro="">
        <xdr:nvCxnSpPr>
          <xdr:cNvPr id="28" name="Straight Connector 27">
            <a:extLst>
              <a:ext uri="{FF2B5EF4-FFF2-40B4-BE49-F238E27FC236}">
                <a16:creationId xmlns="" xmlns:a16="http://schemas.microsoft.com/office/drawing/2014/main" id="{00000000-0008-0000-0000-00001C000000}"/>
              </a:ext>
            </a:extLst>
          </xdr:cNvPr>
          <xdr:cNvCxnSpPr/>
        </xdr:nvCxnSpPr>
        <xdr:spPr>
          <a:xfrm>
            <a:off x="1277471" y="3675529"/>
            <a:ext cx="425823" cy="627531"/>
          </a:xfrm>
          <a:prstGeom prst="line">
            <a:avLst/>
          </a:prstGeom>
          <a:ln w="15875"/>
        </xdr:spPr>
        <xdr:style>
          <a:lnRef idx="1">
            <a:schemeClr val="dk1"/>
          </a:lnRef>
          <a:fillRef idx="0">
            <a:schemeClr val="dk1"/>
          </a:fillRef>
          <a:effectRef idx="0">
            <a:schemeClr val="dk1"/>
          </a:effectRef>
          <a:fontRef idx="minor">
            <a:schemeClr val="tx1"/>
          </a:fontRef>
        </xdr:style>
      </xdr:cxnSp>
      <xdr:cxnSp macro="">
        <xdr:nvCxnSpPr>
          <xdr:cNvPr id="29" name="Straight Arrow Connector 28">
            <a:extLst>
              <a:ext uri="{FF2B5EF4-FFF2-40B4-BE49-F238E27FC236}">
                <a16:creationId xmlns="" xmlns:a16="http://schemas.microsoft.com/office/drawing/2014/main" id="{00000000-0008-0000-0000-00001D000000}"/>
              </a:ext>
            </a:extLst>
          </xdr:cNvPr>
          <xdr:cNvCxnSpPr/>
        </xdr:nvCxnSpPr>
        <xdr:spPr>
          <a:xfrm>
            <a:off x="1250017" y="3305735"/>
            <a:ext cx="2678206"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30" name="Rectangle 29">
            <a:extLst>
              <a:ext uri="{FF2B5EF4-FFF2-40B4-BE49-F238E27FC236}">
                <a16:creationId xmlns="" xmlns:a16="http://schemas.microsoft.com/office/drawing/2014/main" id="{00000000-0008-0000-0000-00001E000000}"/>
              </a:ext>
            </a:extLst>
          </xdr:cNvPr>
          <xdr:cNvSpPr/>
        </xdr:nvSpPr>
        <xdr:spPr bwMode="auto">
          <a:xfrm>
            <a:off x="4471147" y="1860175"/>
            <a:ext cx="1105568" cy="903095"/>
          </a:xfrm>
          <a:prstGeom prst="rect">
            <a:avLst/>
          </a:prstGeom>
          <a:pattFill prst="openDmnd">
            <a:fgClr>
              <a:schemeClr val="tx1"/>
            </a:fgClr>
            <a:bgClr>
              <a:schemeClr val="bg1"/>
            </a:bgClr>
          </a:patt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31" name="Rectangle 30">
            <a:extLst>
              <a:ext uri="{FF2B5EF4-FFF2-40B4-BE49-F238E27FC236}">
                <a16:creationId xmlns="" xmlns:a16="http://schemas.microsoft.com/office/drawing/2014/main" id="{00000000-0008-0000-0000-00001F000000}"/>
              </a:ext>
            </a:extLst>
          </xdr:cNvPr>
          <xdr:cNvSpPr/>
        </xdr:nvSpPr>
        <xdr:spPr bwMode="auto">
          <a:xfrm>
            <a:off x="5602936" y="1860175"/>
            <a:ext cx="1105568" cy="903095"/>
          </a:xfrm>
          <a:prstGeom prst="rect">
            <a:avLst/>
          </a:prstGeom>
          <a:pattFill prst="openDmnd">
            <a:fgClr>
              <a:schemeClr val="tx1"/>
            </a:fgClr>
            <a:bgClr>
              <a:schemeClr val="bg1"/>
            </a:bgClr>
          </a:patt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32" name="Rectangle 31">
            <a:extLst>
              <a:ext uri="{FF2B5EF4-FFF2-40B4-BE49-F238E27FC236}">
                <a16:creationId xmlns="" xmlns:a16="http://schemas.microsoft.com/office/drawing/2014/main" id="{00000000-0008-0000-0000-000020000000}"/>
              </a:ext>
            </a:extLst>
          </xdr:cNvPr>
          <xdr:cNvSpPr/>
        </xdr:nvSpPr>
        <xdr:spPr bwMode="auto">
          <a:xfrm>
            <a:off x="5109880" y="930085"/>
            <a:ext cx="1105568" cy="903095"/>
          </a:xfrm>
          <a:prstGeom prst="rect">
            <a:avLst/>
          </a:prstGeom>
          <a:pattFill prst="openDmnd">
            <a:fgClr>
              <a:schemeClr val="tx1"/>
            </a:fgClr>
            <a:bgClr>
              <a:schemeClr val="bg1"/>
            </a:bgClr>
          </a:patt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clientData/>
  </xdr:twoCellAnchor>
  <xdr:twoCellAnchor>
    <xdr:from>
      <xdr:col>8</xdr:col>
      <xdr:colOff>314325</xdr:colOff>
      <xdr:row>17</xdr:row>
      <xdr:rowOff>57150</xdr:rowOff>
    </xdr:from>
    <xdr:to>
      <xdr:col>8</xdr:col>
      <xdr:colOff>1057275</xdr:colOff>
      <xdr:row>17</xdr:row>
      <xdr:rowOff>57150</xdr:rowOff>
    </xdr:to>
    <xdr:cxnSp macro="">
      <xdr:nvCxnSpPr>
        <xdr:cNvPr id="3" name="Straight Connector 2">
          <a:extLst>
            <a:ext uri="{FF2B5EF4-FFF2-40B4-BE49-F238E27FC236}">
              <a16:creationId xmlns="" xmlns:a16="http://schemas.microsoft.com/office/drawing/2014/main" id="{00000000-0008-0000-0000-000003000000}"/>
            </a:ext>
          </a:extLst>
        </xdr:cNvPr>
        <xdr:cNvCxnSpPr/>
      </xdr:nvCxnSpPr>
      <xdr:spPr>
        <a:xfrm flipV="1">
          <a:off x="7896225" y="3600450"/>
          <a:ext cx="742950"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188767</xdr:colOff>
      <xdr:row>12</xdr:row>
      <xdr:rowOff>9525</xdr:rowOff>
    </xdr:from>
    <xdr:to>
      <xdr:col>6</xdr:col>
      <xdr:colOff>188767</xdr:colOff>
      <xdr:row>18</xdr:row>
      <xdr:rowOff>112311</xdr:rowOff>
    </xdr:to>
    <xdr:cxnSp macro="">
      <xdr:nvCxnSpPr>
        <xdr:cNvPr id="33" name="Straight Arrow Connector 32">
          <a:extLst>
            <a:ext uri="{FF2B5EF4-FFF2-40B4-BE49-F238E27FC236}">
              <a16:creationId xmlns="" xmlns:a16="http://schemas.microsoft.com/office/drawing/2014/main" id="{00000000-0008-0000-0000-000021000000}"/>
            </a:ext>
          </a:extLst>
        </xdr:cNvPr>
        <xdr:cNvCxnSpPr/>
      </xdr:nvCxnSpPr>
      <xdr:spPr>
        <a:xfrm flipH="1">
          <a:off x="6551467" y="2552700"/>
          <a:ext cx="0" cy="1302936"/>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190500</xdr:colOff>
      <xdr:row>8</xdr:row>
      <xdr:rowOff>190500</xdr:rowOff>
    </xdr:from>
    <xdr:to>
      <xdr:col>6</xdr:col>
      <xdr:colOff>190501</xdr:colOff>
      <xdr:row>12</xdr:row>
      <xdr:rowOff>37588</xdr:rowOff>
    </xdr:to>
    <xdr:cxnSp macro="">
      <xdr:nvCxnSpPr>
        <xdr:cNvPr id="35" name="Straight Arrow Connector 34">
          <a:extLst>
            <a:ext uri="{FF2B5EF4-FFF2-40B4-BE49-F238E27FC236}">
              <a16:creationId xmlns="" xmlns:a16="http://schemas.microsoft.com/office/drawing/2014/main" id="{00000000-0008-0000-0000-000023000000}"/>
            </a:ext>
          </a:extLst>
        </xdr:cNvPr>
        <xdr:cNvCxnSpPr/>
      </xdr:nvCxnSpPr>
      <xdr:spPr>
        <a:xfrm>
          <a:off x="6553200" y="1933575"/>
          <a:ext cx="1" cy="647188"/>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tabSelected="1" workbookViewId="0">
      <selection activeCell="H6" sqref="H6"/>
    </sheetView>
  </sheetViews>
  <sheetFormatPr defaultRowHeight="15.75" x14ac:dyDescent="0.25"/>
  <cols>
    <col min="1" max="1" width="9.140625" style="1"/>
    <col min="2" max="2" width="44.85546875" style="1" customWidth="1"/>
    <col min="3" max="3" width="9.28515625" style="1" customWidth="1"/>
    <col min="4" max="4" width="12" style="1" customWidth="1"/>
    <col min="5" max="5" width="8.5703125" style="1" customWidth="1"/>
    <col min="6" max="6" width="11.5703125" style="1" customWidth="1"/>
    <col min="7" max="8" width="9.140625" style="1"/>
    <col min="9" max="9" width="16.28515625" style="1" customWidth="1"/>
    <col min="10" max="10" width="12" style="1" customWidth="1"/>
    <col min="11" max="16384" width="9.140625" style="1"/>
  </cols>
  <sheetData>
    <row r="1" spans="1:13" ht="25.5" x14ac:dyDescent="0.25">
      <c r="A1" s="45" t="s">
        <v>28</v>
      </c>
      <c r="B1" s="45"/>
      <c r="C1" s="45"/>
      <c r="D1" s="45"/>
      <c r="E1" s="45"/>
      <c r="F1" s="45"/>
      <c r="G1" s="45"/>
      <c r="H1" s="45"/>
      <c r="I1" s="45"/>
      <c r="J1" s="45"/>
      <c r="K1" s="25"/>
      <c r="L1" s="25"/>
      <c r="M1" s="25"/>
    </row>
    <row r="2" spans="1:13" ht="47.25" x14ac:dyDescent="0.25">
      <c r="A2" s="28" t="s">
        <v>0</v>
      </c>
      <c r="B2" s="35" t="s">
        <v>1</v>
      </c>
      <c r="C2" s="28" t="s">
        <v>2</v>
      </c>
      <c r="D2" s="28" t="s">
        <v>3</v>
      </c>
      <c r="E2" s="28" t="s">
        <v>4</v>
      </c>
      <c r="F2" s="29"/>
    </row>
    <row r="3" spans="1:13" x14ac:dyDescent="0.25">
      <c r="A3" s="2">
        <v>1</v>
      </c>
      <c r="B3" s="26" t="s">
        <v>31</v>
      </c>
      <c r="C3" s="48">
        <v>6</v>
      </c>
      <c r="D3" s="48">
        <v>1.2</v>
      </c>
      <c r="E3" s="48">
        <v>1.2</v>
      </c>
      <c r="F3" s="30"/>
    </row>
    <row r="4" spans="1:13" x14ac:dyDescent="0.25">
      <c r="A4" s="27">
        <v>2</v>
      </c>
      <c r="B4" s="26" t="s">
        <v>26</v>
      </c>
      <c r="C4" s="47"/>
      <c r="D4" s="47"/>
      <c r="E4" s="48">
        <v>0.9</v>
      </c>
      <c r="F4" s="30"/>
    </row>
    <row r="5" spans="1:13" x14ac:dyDescent="0.25">
      <c r="A5" s="27">
        <v>4</v>
      </c>
      <c r="B5" s="26" t="s">
        <v>32</v>
      </c>
      <c r="C5" s="47"/>
      <c r="D5" s="48">
        <v>2.8</v>
      </c>
      <c r="E5" s="46"/>
      <c r="F5" s="30"/>
    </row>
    <row r="6" spans="1:13" x14ac:dyDescent="0.25">
      <c r="A6" s="27">
        <v>5</v>
      </c>
      <c r="B6" s="26" t="s">
        <v>33</v>
      </c>
      <c r="C6" s="47"/>
      <c r="D6" s="48">
        <v>2.4</v>
      </c>
      <c r="E6" s="46"/>
      <c r="F6" s="30"/>
    </row>
    <row r="7" spans="1:13" x14ac:dyDescent="0.25">
      <c r="A7" s="27">
        <v>6</v>
      </c>
      <c r="B7" s="26" t="s">
        <v>27</v>
      </c>
      <c r="C7" s="47"/>
      <c r="D7" s="47"/>
      <c r="E7" s="48">
        <v>0.4</v>
      </c>
      <c r="F7" s="30"/>
    </row>
    <row r="8" spans="1:13" x14ac:dyDescent="0.25">
      <c r="A8" s="2">
        <v>7</v>
      </c>
      <c r="B8" s="26" t="s">
        <v>30</v>
      </c>
      <c r="C8" s="48">
        <v>18</v>
      </c>
      <c r="D8" s="47"/>
      <c r="E8" s="47"/>
      <c r="F8" s="31"/>
    </row>
    <row r="9" spans="1:13" x14ac:dyDescent="0.25">
      <c r="A9" s="2">
        <v>8</v>
      </c>
      <c r="B9" s="26" t="s">
        <v>29</v>
      </c>
      <c r="C9" s="48">
        <v>8</v>
      </c>
      <c r="D9" s="47"/>
      <c r="E9" s="47"/>
    </row>
    <row r="11" spans="1:13" x14ac:dyDescent="0.25">
      <c r="G11" s="4">
        <f>E7</f>
        <v>0.4</v>
      </c>
    </row>
    <row r="15" spans="1:13" x14ac:dyDescent="0.25">
      <c r="B15" s="3"/>
      <c r="H15" s="4"/>
    </row>
    <row r="16" spans="1:13" x14ac:dyDescent="0.25">
      <c r="G16" s="4">
        <f>(2*E3)-E7</f>
        <v>2</v>
      </c>
    </row>
    <row r="17" spans="1:10" x14ac:dyDescent="0.25">
      <c r="I17" s="4" t="s">
        <v>22</v>
      </c>
    </row>
    <row r="19" spans="1:10" x14ac:dyDescent="0.25">
      <c r="G19" s="5"/>
    </row>
    <row r="21" spans="1:10" x14ac:dyDescent="0.25">
      <c r="B21" s="4">
        <f>D3+D3+(D3/3)</f>
        <v>2.8</v>
      </c>
      <c r="H21" s="4">
        <f>E3</f>
        <v>1.2</v>
      </c>
    </row>
    <row r="22" spans="1:10" x14ac:dyDescent="0.25">
      <c r="B22" s="6"/>
    </row>
    <row r="25" spans="1:10" x14ac:dyDescent="0.25">
      <c r="C25" s="14">
        <f>0.9</f>
        <v>0.9</v>
      </c>
      <c r="G25" s="4">
        <f>D3</f>
        <v>1.2</v>
      </c>
    </row>
    <row r="28" spans="1:10" x14ac:dyDescent="0.25">
      <c r="B28" s="6">
        <f>D3+D3</f>
        <v>2.4</v>
      </c>
      <c r="C28" s="40" t="s">
        <v>23</v>
      </c>
      <c r="D28" s="40"/>
      <c r="E28" s="40"/>
      <c r="F28" s="40"/>
      <c r="G28" s="40"/>
      <c r="H28" s="40"/>
    </row>
    <row r="29" spans="1:10" x14ac:dyDescent="0.25">
      <c r="C29" s="43"/>
      <c r="D29" s="43"/>
      <c r="E29" s="43"/>
      <c r="F29" s="43"/>
      <c r="G29" s="43"/>
      <c r="H29" s="43"/>
    </row>
    <row r="31" spans="1:10" ht="47.25" customHeight="1" x14ac:dyDescent="0.25">
      <c r="A31" s="19" t="s">
        <v>0</v>
      </c>
      <c r="B31" s="18" t="s">
        <v>19</v>
      </c>
      <c r="C31" s="20" t="s">
        <v>11</v>
      </c>
      <c r="D31" s="23" t="s">
        <v>9</v>
      </c>
      <c r="E31" s="20" t="s">
        <v>12</v>
      </c>
      <c r="F31" s="21" t="s">
        <v>21</v>
      </c>
      <c r="G31" s="19" t="s">
        <v>5</v>
      </c>
      <c r="H31" s="19" t="s">
        <v>6</v>
      </c>
      <c r="I31" s="22" t="s">
        <v>7</v>
      </c>
      <c r="J31" s="23" t="s">
        <v>8</v>
      </c>
    </row>
    <row r="32" spans="1:10" ht="102.75" customHeight="1" x14ac:dyDescent="0.25">
      <c r="A32" s="8">
        <v>1</v>
      </c>
      <c r="B32" s="36" t="s">
        <v>20</v>
      </c>
      <c r="C32" s="26"/>
      <c r="D32" s="2">
        <f>C8</f>
        <v>18</v>
      </c>
      <c r="E32" s="15">
        <f>D3</f>
        <v>1.2</v>
      </c>
      <c r="F32" s="15">
        <f>E3</f>
        <v>1.2</v>
      </c>
      <c r="G32" s="7">
        <f>((((E32+E32+(E32/3))+E32+E32)/2)*0.9)+((E32*3*F32)/2)</f>
        <v>4.5</v>
      </c>
      <c r="H32" s="8" t="s">
        <v>24</v>
      </c>
      <c r="I32" s="9">
        <v>187.3</v>
      </c>
      <c r="J32" s="13">
        <f>(G32*I32)</f>
        <v>842.85</v>
      </c>
    </row>
    <row r="33" spans="1:10" ht="36.75" customHeight="1" x14ac:dyDescent="0.25">
      <c r="A33" s="8">
        <v>2</v>
      </c>
      <c r="B33" s="36" t="s">
        <v>10</v>
      </c>
      <c r="C33" s="32">
        <f>(C8/C3)*C9</f>
        <v>24</v>
      </c>
      <c r="D33" s="34">
        <f>C3</f>
        <v>6</v>
      </c>
      <c r="E33" s="2">
        <f>D3</f>
        <v>1.2</v>
      </c>
      <c r="F33" s="2">
        <f>E3</f>
        <v>1.2</v>
      </c>
      <c r="G33" s="7">
        <f>C33*D33*E33*F33</f>
        <v>207.35999999999999</v>
      </c>
      <c r="H33" s="8" t="s">
        <v>24</v>
      </c>
      <c r="I33" s="9">
        <v>371.15</v>
      </c>
      <c r="J33" s="13">
        <f>G33*I33</f>
        <v>76961.66399999999</v>
      </c>
    </row>
    <row r="34" spans="1:10" ht="51.75" customHeight="1" x14ac:dyDescent="0.25">
      <c r="A34" s="8">
        <v>3</v>
      </c>
      <c r="B34" s="37" t="s">
        <v>13</v>
      </c>
      <c r="C34" s="33"/>
      <c r="D34" s="15">
        <v>18</v>
      </c>
      <c r="E34" s="15">
        <f>D3</f>
        <v>1.2</v>
      </c>
      <c r="F34" s="15">
        <f>E3-0.8</f>
        <v>0.39999999999999991</v>
      </c>
      <c r="G34" s="7">
        <f>D34*E34*F34</f>
        <v>8.639999999999997</v>
      </c>
      <c r="H34" s="8" t="s">
        <v>24</v>
      </c>
      <c r="I34" s="9">
        <v>81.400000000000006</v>
      </c>
      <c r="J34" s="13">
        <f>G34*I34</f>
        <v>703.29599999999982</v>
      </c>
    </row>
    <row r="35" spans="1:10" ht="36.75" customHeight="1" x14ac:dyDescent="0.25">
      <c r="A35" s="8">
        <v>4</v>
      </c>
      <c r="B35" s="36" t="s">
        <v>14</v>
      </c>
      <c r="C35" s="12"/>
      <c r="D35" s="15">
        <f>C3*3</f>
        <v>18</v>
      </c>
      <c r="E35" s="24">
        <f>D5-D6</f>
        <v>0.39999999999999991</v>
      </c>
      <c r="F35" s="15">
        <f>E4</f>
        <v>0.9</v>
      </c>
      <c r="G35" s="7">
        <f>0.5*0.4*0.9*18</f>
        <v>3.24</v>
      </c>
      <c r="H35" s="8" t="s">
        <v>24</v>
      </c>
      <c r="I35" s="9">
        <v>237.9</v>
      </c>
      <c r="J35" s="16">
        <f>G35*I35</f>
        <v>770.79600000000005</v>
      </c>
    </row>
    <row r="36" spans="1:10" ht="30.75" customHeight="1" x14ac:dyDescent="0.25">
      <c r="A36" s="8">
        <v>5</v>
      </c>
      <c r="B36" s="36" t="s">
        <v>15</v>
      </c>
      <c r="C36" s="17"/>
      <c r="D36" s="39" t="s">
        <v>25</v>
      </c>
      <c r="E36" s="39"/>
      <c r="F36" s="10">
        <v>0.85</v>
      </c>
      <c r="G36" s="7">
        <f>(G33+G35)*F36</f>
        <v>179.01</v>
      </c>
      <c r="H36" s="8" t="s">
        <v>24</v>
      </c>
      <c r="I36" s="16">
        <v>700</v>
      </c>
      <c r="J36" s="13">
        <f>G36*I36</f>
        <v>125307</v>
      </c>
    </row>
    <row r="37" spans="1:10" ht="47.25" x14ac:dyDescent="0.25">
      <c r="A37" s="8">
        <v>6</v>
      </c>
      <c r="B37" s="37" t="s">
        <v>16</v>
      </c>
      <c r="C37" s="41"/>
      <c r="D37" s="41"/>
      <c r="E37" s="41"/>
      <c r="F37" s="41"/>
      <c r="G37" s="7">
        <f>G36</f>
        <v>179.01</v>
      </c>
      <c r="H37" s="8" t="s">
        <v>24</v>
      </c>
      <c r="I37" s="9">
        <v>482.31</v>
      </c>
      <c r="J37" s="13">
        <f>G37*I37</f>
        <v>86338.313099999999</v>
      </c>
    </row>
    <row r="38" spans="1:10" ht="47.25" x14ac:dyDescent="0.25">
      <c r="A38" s="8">
        <v>7</v>
      </c>
      <c r="B38" s="37" t="s">
        <v>17</v>
      </c>
      <c r="C38" s="32">
        <f>C33</f>
        <v>24</v>
      </c>
      <c r="D38" s="41"/>
      <c r="E38" s="41"/>
      <c r="F38" s="41"/>
      <c r="G38" s="7"/>
      <c r="H38" s="8"/>
      <c r="I38" s="16">
        <v>4200</v>
      </c>
      <c r="J38" s="13">
        <f>C38*I38</f>
        <v>100800</v>
      </c>
    </row>
    <row r="39" spans="1:10" x14ac:dyDescent="0.25">
      <c r="A39" s="42" t="s">
        <v>18</v>
      </c>
      <c r="B39" s="42"/>
      <c r="C39" s="42"/>
      <c r="D39" s="42"/>
      <c r="E39" s="42"/>
      <c r="F39" s="42"/>
      <c r="G39" s="42"/>
      <c r="H39" s="42"/>
      <c r="I39" s="42"/>
      <c r="J39" s="38">
        <f>SUM(J32:J38)</f>
        <v>391723.9191</v>
      </c>
    </row>
    <row r="40" spans="1:10" x14ac:dyDescent="0.25">
      <c r="B40" s="11"/>
    </row>
    <row r="41" spans="1:10" ht="15.75" customHeight="1" x14ac:dyDescent="0.25">
      <c r="A41" s="44" t="s">
        <v>34</v>
      </c>
      <c r="B41" s="44"/>
      <c r="C41" s="44"/>
      <c r="D41" s="44"/>
      <c r="E41" s="44"/>
      <c r="F41" s="44"/>
      <c r="G41" s="44"/>
      <c r="H41" s="44"/>
      <c r="I41" s="44"/>
      <c r="J41" s="44"/>
    </row>
    <row r="42" spans="1:10" x14ac:dyDescent="0.25">
      <c r="A42" s="44"/>
      <c r="B42" s="44"/>
      <c r="C42" s="44"/>
      <c r="D42" s="44"/>
      <c r="E42" s="44"/>
      <c r="F42" s="44"/>
      <c r="G42" s="44"/>
      <c r="H42" s="44"/>
      <c r="I42" s="44"/>
      <c r="J42" s="44"/>
    </row>
    <row r="43" spans="1:10" x14ac:dyDescent="0.25">
      <c r="A43" s="44"/>
      <c r="B43" s="44"/>
      <c r="C43" s="44"/>
      <c r="D43" s="44"/>
      <c r="E43" s="44"/>
      <c r="F43" s="44"/>
      <c r="G43" s="44"/>
      <c r="H43" s="44"/>
      <c r="I43" s="44"/>
      <c r="J43" s="44"/>
    </row>
    <row r="44" spans="1:10" x14ac:dyDescent="0.25">
      <c r="A44" s="44"/>
      <c r="B44" s="44"/>
      <c r="C44" s="44"/>
      <c r="D44" s="44"/>
      <c r="E44" s="44"/>
      <c r="F44" s="44"/>
      <c r="G44" s="44"/>
      <c r="H44" s="44"/>
      <c r="I44" s="44"/>
      <c r="J44" s="44"/>
    </row>
  </sheetData>
  <mergeCells count="8">
    <mergeCell ref="A41:J44"/>
    <mergeCell ref="A1:J1"/>
    <mergeCell ref="D36:E36"/>
    <mergeCell ref="C28:H28"/>
    <mergeCell ref="C37:F37"/>
    <mergeCell ref="D38:F38"/>
    <mergeCell ref="A39:I39"/>
    <mergeCell ref="C29:H29"/>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Crate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2023-09-15T10:52:53Z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2023-08-29T07:51:49Z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a55bc020-9c1c-4cc0-a5bf-924bcdba6b58</vt:lpwstr>
  </property>
  <property fmtid="{D5CDD505-2E9C-101B-9397-08002B2CF9AE}" pid="7" name="MSIP_Label_defa4170-0d19-0005-0004-bc88714345d2_ActionId">
    <vt:lpwstr>81f7f6df-1c5b-4d17-a896-9957207d2010</vt:lpwstr>
  </property>
  <property fmtid="{D5CDD505-2E9C-101B-9397-08002B2CF9AE}" pid="8" name="MSIP_Label_defa4170-0d19-0005-0004-bc88714345d2_ContentBits">
    <vt:lpwstr>0</vt:lpwstr>
  </property>
</Properties>
</file>